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50" windowHeight="8790" activeTab="0"/>
  </bookViews>
  <sheets>
    <sheet name="Điểm tiêu chí" sheetId="1" r:id="rId1"/>
    <sheet name="Sheet3" sheetId="2" r:id="rId2"/>
  </sheets>
  <definedNames>
    <definedName name="_xlnm.Print_Titles" localSheetId="0">'Điểm tiêu chí'!$5:$5</definedName>
  </definedNames>
  <calcPr fullCalcOnLoad="1"/>
</workbook>
</file>

<file path=xl/sharedStrings.xml><?xml version="1.0" encoding="utf-8"?>
<sst xmlns="http://schemas.openxmlformats.org/spreadsheetml/2006/main" count="96" uniqueCount="76">
  <si>
    <t xml:space="preserve"> </t>
  </si>
  <si>
    <t>Hà nội</t>
  </si>
  <si>
    <t>STT</t>
  </si>
  <si>
    <t xml:space="preserve"> Tỷ lệ điều tiết về TW</t>
  </si>
  <si>
    <t xml:space="preserve">  Tiêu chí</t>
  </si>
  <si>
    <t xml:space="preserve"> Diện tích đất trồng lúa</t>
  </si>
  <si>
    <t>Ghi chú</t>
  </si>
  <si>
    <t>Thái Bình</t>
  </si>
  <si>
    <t>ĐiệnBiên</t>
  </si>
  <si>
    <t>Địa 
phương</t>
  </si>
  <si>
    <t xml:space="preserve"> Các địa phương có tỷ lệ diện tích đất trồng lúa đến 20% không được tính điểm</t>
  </si>
  <si>
    <t>Diện tích 
tự nhiên (ha)</t>
  </si>
  <si>
    <t>Diện tích lúa (ha)</t>
  </si>
  <si>
    <t>Tỷ lệ diện tích lúa/diện tích tự nhiên %</t>
  </si>
  <si>
    <t>(30000-2000)/1000*3</t>
  </si>
  <si>
    <t>(50000-30000)/1000*5</t>
  </si>
  <si>
    <t>(114010-50000)/1000*6</t>
  </si>
  <si>
    <t>Điểm tiêu chí thu nội địa của TP Hà Nội</t>
  </si>
  <si>
    <t>Tổng số thu nội địa 114.010 tỷ đồng</t>
  </si>
  <si>
    <t xml:space="preserve"> Điểm tiêu chí tỷ lệ điều tiết về NSTW của TP hà nội</t>
  </si>
  <si>
    <t>Tỷ lệ điều tiết về NSTW 58%</t>
  </si>
  <si>
    <t xml:space="preserve"> Đến 20%</t>
  </si>
  <si>
    <t>từ 20%-50%, cứ tăng 5% được thêm 3 điểm</t>
  </si>
  <si>
    <t>Trên 50%-58%, cứ tăng 5% được thêm 5 điểm</t>
  </si>
  <si>
    <t>Đến 2000 tỷ</t>
  </si>
  <si>
    <t>Không được tính điểm</t>
  </si>
  <si>
    <t>Cứ 100.000 dân tộc thiểu số được 4 điểm</t>
  </si>
  <si>
    <t xml:space="preserve"> Cứ 500.000 người được 10 điểm; &gt; 500.000 người, cứ thêm 100.000 người được tăng 3 điểm</t>
  </si>
  <si>
    <t xml:space="preserve"> Đến 2.000 km2 được 6 điểm; Trên 2.000-5.000km2, cứ tăng 1.000km2 được 2 điểm (3*2=6đ); Trên 5.000-10.000km2, cứ tăng 1.000 km2 được tăng 1 điểm (4,6*1=4,6đ)</t>
  </si>
  <si>
    <t xml:space="preserve"> Thu nội địa đến 2.000 tỷ đồng được 3 điểm</t>
  </si>
  <si>
    <t xml:space="preserve"> Mỗi huyện biên giới được tính 1 điểm (4*1=4đ)</t>
  </si>
  <si>
    <t>Mỗi huyện được tính 1 điểm (10*1=10đ)</t>
  </si>
  <si>
    <t xml:space="preserve"> Mỗi huyện vùng cao được tính 0,5 điểm (10*0,5=5đ)</t>
  </si>
  <si>
    <t>Hà Nội</t>
  </si>
  <si>
    <t>Cứ 5% hộ nghèo được 3,5 điểm
 (tỷ lệ hộ nghèo tỉnh Điện Biên 38,5%)</t>
  </si>
  <si>
    <t xml:space="preserve"> Tiêu chí về dân số </t>
  </si>
  <si>
    <t xml:space="preserve"> Tiêu chí về trình độ phát triển</t>
  </si>
  <si>
    <t xml:space="preserve"> Tiêu chí về diện tích</t>
  </si>
  <si>
    <t xml:space="preserve"> Tiêu chí về đơn vị hành chính cấp huyện</t>
  </si>
  <si>
    <t xml:space="preserve"> Các tiêu chí bổ sung</t>
  </si>
  <si>
    <t>Số đơn vị hành chính cấp huyện</t>
  </si>
  <si>
    <t>Số huyện vùng cao</t>
  </si>
  <si>
    <t>Số huyện Miền núi</t>
  </si>
  <si>
    <t>Số huyện Biên giới</t>
  </si>
  <si>
    <t>Tiêu chí các xã biên giới đất liền</t>
  </si>
  <si>
    <t xml:space="preserve"> Mỗi xã 0,3 điểm (29*0,3=8,7đ)</t>
  </si>
  <si>
    <t>(114.010-100.000)/1000*12</t>
  </si>
  <si>
    <t>(100.000-60.000)/1000*9</t>
  </si>
  <si>
    <t>(60.000-30.000)/1000*5</t>
  </si>
  <si>
    <t>(30.000-2.000)/1000*3</t>
  </si>
  <si>
    <t>Đến 2.000 tỷ</t>
  </si>
  <si>
    <t xml:space="preserve">Cứ 5% điều tiết về trung ương </t>
  </si>
  <si>
    <t xml:space="preserve"> Trên 5% đến 20%, cứ tăng 5% điều tiết về TW 
được tính thêm 4 điểm</t>
  </si>
  <si>
    <t xml:space="preserve"> Trên 20% đến 50%, cứ tăng 5% điều tiết về TW 
được tính thêm 8 điểm</t>
  </si>
  <si>
    <t>Trên 50%, cứ tăng 5% được thêm 20 điểm</t>
  </si>
  <si>
    <t>Theo Biểu xác định của Bộ Kế hoạch và Đầu tư tỉnh Điện Biên không có xã thuộc tiêu chí này</t>
  </si>
  <si>
    <t>Tổng số</t>
  </si>
  <si>
    <t>Đơn vị tính</t>
  </si>
  <si>
    <t>Điểm</t>
  </si>
  <si>
    <t>Số lượng</t>
  </si>
  <si>
    <t>Người</t>
  </si>
  <si>
    <t>%</t>
  </si>
  <si>
    <t>Tỷ</t>
  </si>
  <si>
    <t>Km2</t>
  </si>
  <si>
    <t>Tiêu chí xã ATK thuộc vùng căn cứ kháng chiến (ATK lịch sử)</t>
  </si>
  <si>
    <t>Huyện</t>
  </si>
  <si>
    <t>Xã</t>
  </si>
  <si>
    <t xml:space="preserve"> Tỷ lệ hộ nghèo
 (số liệu năm 2013 - Tổng cục thống kê)</t>
  </si>
  <si>
    <t xml:space="preserve"> Số người dân tộc năm 2014 (số liệu Cục Thống kê 2009 và thực tế năm 2014)</t>
  </si>
  <si>
    <t xml:space="preserve"> Dân số năm 2014
 (Số liệu Cục thống kế Điện Biên)</t>
  </si>
  <si>
    <t xml:space="preserve"> Diện tích đất tự nhiên
(Số liệu Tổng cục thống kê năm 2014)</t>
  </si>
  <si>
    <t xml:space="preserve"> Thu nội địa năm 2015 
(không bao gồm thu sử dụng đất)</t>
  </si>
  <si>
    <t>*</t>
  </si>
  <si>
    <t xml:space="preserve">BIỂU XÁC ĐỊNH SỐ ĐIỂM CỦA TỪNG TIÊU CHÍ THEO QUY ĐỊNH 
TẠI QUYẾT ĐỊNH SỐ 40/2015/QĐ-TTg NGÀY 14/9/2015 </t>
  </si>
  <si>
    <t xml:space="preserve"> (Kèm theo Tờ trình số:                 /TTr-UBND ngày        /11/2015 của UBND tỉnh Điện Biên)</t>
  </si>
  <si>
    <t>Biểu số 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</si>
</sst>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5" fillId="0" borderId="10" xfId="57" applyFont="1" applyBorder="1">
      <alignment/>
      <protection/>
    </xf>
    <xf numFmtId="0" fontId="0" fillId="0" borderId="10" xfId="57" applyBorder="1" applyAlignment="1">
      <alignment horizontal="right"/>
      <protection/>
    </xf>
    <xf numFmtId="0" fontId="0" fillId="0" borderId="10" xfId="57" applyFill="1" applyBorder="1" applyAlignment="1">
      <alignment horizontal="right"/>
      <protection/>
    </xf>
    <xf numFmtId="0" fontId="0" fillId="33" borderId="10" xfId="57" applyFill="1" applyBorder="1" applyAlignment="1">
      <alignment horizontal="right"/>
      <protection/>
    </xf>
    <xf numFmtId="0" fontId="0" fillId="33" borderId="10" xfId="57" applyFill="1" applyBorder="1">
      <alignment/>
      <protection/>
    </xf>
    <xf numFmtId="0" fontId="0" fillId="33" borderId="10" xfId="57" applyFill="1" applyBorder="1">
      <alignment/>
      <protection/>
    </xf>
    <xf numFmtId="3" fontId="0" fillId="0" borderId="11" xfId="57" applyNumberFormat="1" applyFont="1" applyBorder="1" applyAlignment="1">
      <alignment vertical="center"/>
      <protection/>
    </xf>
    <xf numFmtId="2" fontId="0" fillId="0" borderId="10" xfId="57" applyNumberFormat="1" applyFont="1" applyBorder="1" applyAlignment="1">
      <alignment vertical="center"/>
      <protection/>
    </xf>
    <xf numFmtId="3" fontId="0" fillId="0" borderId="12" xfId="57" applyNumberFormat="1" applyFont="1" applyBorder="1" applyAlignment="1">
      <alignment vertical="center"/>
      <protection/>
    </xf>
    <xf numFmtId="2" fontId="0" fillId="0" borderId="12" xfId="57" applyNumberFormat="1" applyFont="1" applyBorder="1" applyAlignment="1">
      <alignment vertical="center"/>
      <protection/>
    </xf>
    <xf numFmtId="3" fontId="0" fillId="0" borderId="10" xfId="57" applyNumberFormat="1" applyFont="1" applyBorder="1" applyAlignment="1">
      <alignment vertical="center"/>
      <protection/>
    </xf>
    <xf numFmtId="2" fontId="0" fillId="33" borderId="10" xfId="57" applyNumberFormat="1" applyFont="1" applyFill="1" applyBorder="1" applyAlignment="1">
      <alignment vertical="center"/>
      <protection/>
    </xf>
    <xf numFmtId="2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57" applyFont="1" applyFill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0" fillId="0" borderId="10" xfId="57" applyBorder="1" applyAlignment="1">
      <alignment horizontal="center"/>
      <protection/>
    </xf>
    <xf numFmtId="0" fontId="0" fillId="0" borderId="10" xfId="57" applyFill="1" applyBorder="1" applyAlignment="1">
      <alignment horizontal="right" wrapText="1"/>
      <protection/>
    </xf>
    <xf numFmtId="0" fontId="0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57" applyAlignment="1">
      <alignment horizontal="center"/>
      <protection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2">
      <selection activeCell="F6" sqref="F6"/>
    </sheetView>
  </sheetViews>
  <sheetFormatPr defaultColWidth="9.00390625" defaultRowHeight="15.75"/>
  <cols>
    <col min="1" max="1" width="5.125" style="2" customWidth="1"/>
    <col min="2" max="2" width="38.00390625" style="0" customWidth="1"/>
    <col min="3" max="3" width="9.125" style="0" hidden="1" customWidth="1"/>
    <col min="4" max="4" width="9.625" style="0" hidden="1" customWidth="1"/>
    <col min="5" max="5" width="10.50390625" style="2" customWidth="1"/>
    <col min="6" max="6" width="10.625" style="0" customWidth="1"/>
    <col min="7" max="7" width="10.25390625" style="2" customWidth="1"/>
    <col min="8" max="8" width="47.125" style="0" customWidth="1"/>
    <col min="9" max="10" width="10.875" style="0" hidden="1" customWidth="1"/>
    <col min="11" max="11" width="8.375" style="0" hidden="1" customWidth="1"/>
    <col min="12" max="12" width="8.75390625" style="0" hidden="1" customWidth="1"/>
    <col min="13" max="13" width="10.875" style="0" hidden="1" customWidth="1"/>
    <col min="14" max="21" width="0" style="0" hidden="1" customWidth="1"/>
  </cols>
  <sheetData>
    <row r="1" ht="15.75" hidden="1">
      <c r="H1" s="89"/>
    </row>
    <row r="2" ht="15.75">
      <c r="H2" s="100" t="s">
        <v>75</v>
      </c>
    </row>
    <row r="3" spans="1:8" s="6" customFormat="1" ht="49.5" customHeight="1">
      <c r="A3" s="92" t="s">
        <v>73</v>
      </c>
      <c r="B3" s="93"/>
      <c r="C3" s="93"/>
      <c r="D3" s="93"/>
      <c r="E3" s="93"/>
      <c r="F3" s="93"/>
      <c r="G3" s="93"/>
      <c r="H3" s="93"/>
    </row>
    <row r="4" spans="1:8" s="6" customFormat="1" ht="34.5" customHeight="1">
      <c r="A4" s="98" t="s">
        <v>74</v>
      </c>
      <c r="B4" s="99"/>
      <c r="C4" s="99"/>
      <c r="D4" s="99"/>
      <c r="E4" s="99"/>
      <c r="F4" s="99"/>
      <c r="G4" s="99"/>
      <c r="H4" s="99"/>
    </row>
    <row r="5" spans="1:8" s="18" customFormat="1" ht="27.75" customHeight="1">
      <c r="A5" s="17" t="s">
        <v>2</v>
      </c>
      <c r="B5" s="17" t="s">
        <v>4</v>
      </c>
      <c r="C5" s="17" t="s">
        <v>33</v>
      </c>
      <c r="D5" s="17" t="s">
        <v>7</v>
      </c>
      <c r="E5" s="17" t="s">
        <v>57</v>
      </c>
      <c r="F5" s="17" t="s">
        <v>59</v>
      </c>
      <c r="G5" s="17" t="s">
        <v>58</v>
      </c>
      <c r="H5" s="17" t="s">
        <v>6</v>
      </c>
    </row>
    <row r="6" spans="1:13" s="18" customFormat="1" ht="24" customHeight="1">
      <c r="A6" s="17" t="s">
        <v>72</v>
      </c>
      <c r="B6" s="17" t="s">
        <v>56</v>
      </c>
      <c r="C6" s="55">
        <f>C7+C10+C14+C17+C22</f>
        <v>1147.4289999999999</v>
      </c>
      <c r="D6" s="55">
        <f>D7+D10+D14+D17+D22</f>
        <v>98.37100000000001</v>
      </c>
      <c r="E6" s="55"/>
      <c r="F6" s="55"/>
      <c r="G6" s="55">
        <f>G7+G10+G14+G17+G22</f>
        <v>102.42335</v>
      </c>
      <c r="H6" s="17"/>
      <c r="K6" s="18">
        <v>102.52</v>
      </c>
      <c r="M6" s="72"/>
    </row>
    <row r="7" spans="1:13" s="18" customFormat="1" ht="27.75" customHeight="1">
      <c r="A7" s="17">
        <v>1</v>
      </c>
      <c r="B7" s="71" t="s">
        <v>35</v>
      </c>
      <c r="C7" s="55">
        <f>C8+C9</f>
        <v>206.499</v>
      </c>
      <c r="D7" s="55">
        <f>D8+D9</f>
        <v>48.675000000000004</v>
      </c>
      <c r="E7" s="55"/>
      <c r="F7" s="55"/>
      <c r="G7" s="55">
        <f>G8+G9</f>
        <v>28.213350000000002</v>
      </c>
      <c r="H7" s="17"/>
      <c r="K7" s="77">
        <f>K6-G6</f>
        <v>0.0966499999999968</v>
      </c>
      <c r="M7" s="72"/>
    </row>
    <row r="8" spans="1:11" s="1" customFormat="1" ht="36" customHeight="1">
      <c r="A8" s="19"/>
      <c r="B8" s="88" t="s">
        <v>69</v>
      </c>
      <c r="C8" s="21">
        <f>(6936900-500000)/100000*3+10</f>
        <v>203.107</v>
      </c>
      <c r="D8" s="22">
        <f>(1788400-500000)/100000*3+10</f>
        <v>48.652</v>
      </c>
      <c r="E8" s="81" t="s">
        <v>60</v>
      </c>
      <c r="F8" s="21">
        <v>583069</v>
      </c>
      <c r="G8" s="30">
        <f>(538069-500000)/100000*3+10</f>
        <v>11.14207</v>
      </c>
      <c r="H8" s="23" t="s">
        <v>27</v>
      </c>
      <c r="I8" s="24"/>
      <c r="J8" s="24"/>
      <c r="K8" s="78">
        <v>28.31</v>
      </c>
    </row>
    <row r="9" spans="1:11" s="1" customFormat="1" ht="42.75" customHeight="1">
      <c r="A9" s="19"/>
      <c r="B9" s="88" t="s">
        <v>68</v>
      </c>
      <c r="C9" s="25">
        <f>84800/100000*4</f>
        <v>3.392</v>
      </c>
      <c r="D9" s="25">
        <f>2300/100000</f>
        <v>0.023</v>
      </c>
      <c r="E9" s="81" t="s">
        <v>60</v>
      </c>
      <c r="F9" s="21">
        <v>426782</v>
      </c>
      <c r="G9" s="51">
        <f>426782/100000*4</f>
        <v>17.07128</v>
      </c>
      <c r="H9" s="26" t="s">
        <v>26</v>
      </c>
      <c r="J9" s="55">
        <f>417900/16.72</f>
        <v>24994.019138755983</v>
      </c>
      <c r="K9" s="79">
        <f>K8-G7</f>
        <v>0.0966499999999968</v>
      </c>
    </row>
    <row r="10" spans="1:11" s="28" customFormat="1" ht="28.5" customHeight="1">
      <c r="A10" s="17">
        <v>2</v>
      </c>
      <c r="B10" s="29" t="s">
        <v>36</v>
      </c>
      <c r="C10" s="69">
        <f>C11+C12+C13</f>
        <v>891.15</v>
      </c>
      <c r="D10" s="69">
        <f>D11+D12+D13</f>
        <v>9.506</v>
      </c>
      <c r="E10" s="69"/>
      <c r="F10" s="69"/>
      <c r="G10" s="69">
        <f>G11+G12+G13</f>
        <v>29.95</v>
      </c>
      <c r="H10" s="35"/>
      <c r="K10" s="70"/>
    </row>
    <row r="11" spans="1:14" s="1" customFormat="1" ht="36" customHeight="1">
      <c r="A11" s="19"/>
      <c r="B11" s="88" t="s">
        <v>67</v>
      </c>
      <c r="C11" s="25">
        <f>2.9/5*3.5</f>
        <v>2.03</v>
      </c>
      <c r="D11" s="25">
        <f>6.9/5*3.5</f>
        <v>4.83</v>
      </c>
      <c r="E11" s="82" t="s">
        <v>61</v>
      </c>
      <c r="F11" s="25">
        <v>38.5</v>
      </c>
      <c r="G11" s="52">
        <f>38.5/5*3.5</f>
        <v>26.95</v>
      </c>
      <c r="H11" s="23" t="s">
        <v>34</v>
      </c>
      <c r="K11" s="28"/>
      <c r="L11" s="28"/>
      <c r="M11" s="28" t="s">
        <v>0</v>
      </c>
      <c r="N11" s="28"/>
    </row>
    <row r="12" spans="1:8" s="1" customFormat="1" ht="35.25" customHeight="1">
      <c r="A12" s="19"/>
      <c r="B12" s="88" t="s">
        <v>71</v>
      </c>
      <c r="C12" s="25">
        <f>C61</f>
        <v>795.12</v>
      </c>
      <c r="D12" s="25">
        <f>3+1.676</f>
        <v>4.676</v>
      </c>
      <c r="E12" s="82" t="s">
        <v>62</v>
      </c>
      <c r="F12" s="25">
        <v>680</v>
      </c>
      <c r="G12" s="52">
        <v>3</v>
      </c>
      <c r="H12" s="36" t="s">
        <v>29</v>
      </c>
    </row>
    <row r="13" spans="1:8" s="1" customFormat="1" ht="24.75" customHeight="1">
      <c r="A13" s="19"/>
      <c r="B13" s="25" t="s">
        <v>3</v>
      </c>
      <c r="C13" s="25">
        <f>C69</f>
        <v>94</v>
      </c>
      <c r="D13" s="25"/>
      <c r="E13" s="82" t="s">
        <v>62</v>
      </c>
      <c r="F13" s="25">
        <v>0</v>
      </c>
      <c r="G13" s="19">
        <v>0</v>
      </c>
      <c r="H13" s="25"/>
    </row>
    <row r="14" spans="1:8" s="28" customFormat="1" ht="24" customHeight="1">
      <c r="A14" s="17">
        <v>3</v>
      </c>
      <c r="B14" s="29" t="s">
        <v>37</v>
      </c>
      <c r="C14" s="73">
        <f>C15+C16</f>
        <v>17.78</v>
      </c>
      <c r="D14" s="73">
        <f>D15+D16</f>
        <v>32.19</v>
      </c>
      <c r="E14" s="68"/>
      <c r="F14" s="73"/>
      <c r="G14" s="68">
        <f>G15+G16</f>
        <v>16.56</v>
      </c>
      <c r="H14" s="29"/>
    </row>
    <row r="15" spans="1:14" s="1" customFormat="1" ht="72.75" customHeight="1">
      <c r="A15" s="19"/>
      <c r="B15" s="88" t="s">
        <v>70</v>
      </c>
      <c r="C15" s="25">
        <f>(3300-2000)/1000*2+6</f>
        <v>8.6</v>
      </c>
      <c r="D15" s="25">
        <f>1600-1600+6</f>
        <v>6</v>
      </c>
      <c r="E15" s="82" t="s">
        <v>63</v>
      </c>
      <c r="F15" s="22">
        <v>9562.9</v>
      </c>
      <c r="G15" s="31">
        <f>6+6+4.56</f>
        <v>16.56</v>
      </c>
      <c r="H15" s="23" t="s">
        <v>28</v>
      </c>
      <c r="K15" s="94" t="s">
        <v>9</v>
      </c>
      <c r="L15" s="94" t="s">
        <v>12</v>
      </c>
      <c r="M15" s="94" t="s">
        <v>11</v>
      </c>
      <c r="N15" s="94" t="s">
        <v>13</v>
      </c>
    </row>
    <row r="16" spans="1:14" s="62" customFormat="1" ht="39.75" customHeight="1">
      <c r="A16" s="56"/>
      <c r="B16" s="57" t="s">
        <v>5</v>
      </c>
      <c r="C16" s="58">
        <f>5+4.18</f>
        <v>9.18</v>
      </c>
      <c r="D16" s="59">
        <v>26.19</v>
      </c>
      <c r="E16" s="82" t="s">
        <v>63</v>
      </c>
      <c r="F16" s="90">
        <v>56700</v>
      </c>
      <c r="G16" s="56">
        <v>0</v>
      </c>
      <c r="H16" s="60" t="s">
        <v>10</v>
      </c>
      <c r="I16" s="61"/>
      <c r="J16" s="61"/>
      <c r="K16" s="95"/>
      <c r="L16" s="95"/>
      <c r="M16" s="95"/>
      <c r="N16" s="95"/>
    </row>
    <row r="17" spans="1:14" s="66" customFormat="1" ht="28.5" customHeight="1">
      <c r="A17" s="63">
        <v>4</v>
      </c>
      <c r="B17" s="64" t="s">
        <v>38</v>
      </c>
      <c r="C17" s="63">
        <f>C18+C19+C20+C21</f>
        <v>32</v>
      </c>
      <c r="D17" s="63">
        <f>D18+D19+D20+D21</f>
        <v>8</v>
      </c>
      <c r="E17" s="63"/>
      <c r="F17" s="63"/>
      <c r="G17" s="63">
        <f>G18+G19+G20+G21</f>
        <v>19</v>
      </c>
      <c r="H17" s="65"/>
      <c r="K17" s="67"/>
      <c r="L17" s="67"/>
      <c r="M17" s="67"/>
      <c r="N17" s="67"/>
    </row>
    <row r="18" spans="1:14" s="1" customFormat="1" ht="24.75" customHeight="1">
      <c r="A18" s="19"/>
      <c r="B18" s="20" t="s">
        <v>40</v>
      </c>
      <c r="C18" s="21">
        <v>30</v>
      </c>
      <c r="D18" s="25">
        <v>8</v>
      </c>
      <c r="E18" s="82" t="s">
        <v>65</v>
      </c>
      <c r="F18" s="25">
        <v>10</v>
      </c>
      <c r="G18" s="19">
        <f>10*1</f>
        <v>10</v>
      </c>
      <c r="H18" s="36" t="s">
        <v>31</v>
      </c>
      <c r="I18" s="27"/>
      <c r="J18" s="27"/>
      <c r="K18" s="53" t="s">
        <v>1</v>
      </c>
      <c r="L18" s="45">
        <v>112800</v>
      </c>
      <c r="M18" s="45">
        <v>330000</v>
      </c>
      <c r="N18" s="46">
        <v>34.18181818181818</v>
      </c>
    </row>
    <row r="19" spans="1:14" s="1" customFormat="1" ht="21.75" customHeight="1">
      <c r="A19" s="19"/>
      <c r="B19" s="20" t="s">
        <v>41</v>
      </c>
      <c r="C19" s="25"/>
      <c r="D19" s="25"/>
      <c r="E19" s="19"/>
      <c r="F19" s="25"/>
      <c r="G19" s="19">
        <f>10*0.5</f>
        <v>5</v>
      </c>
      <c r="H19" s="36" t="s">
        <v>32</v>
      </c>
      <c r="K19" s="54" t="s">
        <v>7</v>
      </c>
      <c r="L19" s="47">
        <v>81900</v>
      </c>
      <c r="M19" s="47">
        <v>160000</v>
      </c>
      <c r="N19" s="48">
        <v>51.1875</v>
      </c>
    </row>
    <row r="20" spans="1:15" s="1" customFormat="1" ht="22.5" customHeight="1">
      <c r="A20" s="19"/>
      <c r="B20" s="20" t="s">
        <v>42</v>
      </c>
      <c r="C20" s="25">
        <f>4*0.5</f>
        <v>2</v>
      </c>
      <c r="D20" s="25"/>
      <c r="E20" s="82" t="s">
        <v>65</v>
      </c>
      <c r="F20" s="25">
        <v>10</v>
      </c>
      <c r="G20" s="19"/>
      <c r="H20" s="19"/>
      <c r="K20" s="53" t="s">
        <v>8</v>
      </c>
      <c r="L20" s="49">
        <v>56700</v>
      </c>
      <c r="M20" s="49">
        <v>960000</v>
      </c>
      <c r="N20" s="50">
        <v>5.90625</v>
      </c>
      <c r="O20" s="44" t="s">
        <v>25</v>
      </c>
    </row>
    <row r="21" spans="1:8" s="1" customFormat="1" ht="18.75" customHeight="1">
      <c r="A21" s="19"/>
      <c r="B21" s="20" t="s">
        <v>43</v>
      </c>
      <c r="C21" s="25"/>
      <c r="D21" s="25"/>
      <c r="E21" s="82" t="s">
        <v>65</v>
      </c>
      <c r="F21" s="25">
        <v>4</v>
      </c>
      <c r="G21" s="19">
        <f>4*1</f>
        <v>4</v>
      </c>
      <c r="H21" s="36" t="s">
        <v>30</v>
      </c>
    </row>
    <row r="22" spans="1:8" s="28" customFormat="1" ht="22.5" customHeight="1">
      <c r="A22" s="17">
        <v>5</v>
      </c>
      <c r="B22" s="29" t="s">
        <v>39</v>
      </c>
      <c r="C22" s="17">
        <f>C23+C24</f>
        <v>0</v>
      </c>
      <c r="D22" s="17">
        <f>D23+D24</f>
        <v>0</v>
      </c>
      <c r="E22" s="17"/>
      <c r="F22" s="17"/>
      <c r="G22" s="17">
        <f>G23+G24</f>
        <v>8.7</v>
      </c>
      <c r="H22" s="17"/>
    </row>
    <row r="23" spans="1:8" s="1" customFormat="1" ht="33.75" customHeight="1">
      <c r="A23" s="19"/>
      <c r="B23" s="88" t="s">
        <v>64</v>
      </c>
      <c r="C23" s="25"/>
      <c r="D23" s="25"/>
      <c r="E23" s="82" t="s">
        <v>66</v>
      </c>
      <c r="F23" s="25">
        <v>0</v>
      </c>
      <c r="G23" s="19">
        <v>0</v>
      </c>
      <c r="H23" s="91" t="s">
        <v>55</v>
      </c>
    </row>
    <row r="24" spans="1:8" s="1" customFormat="1" ht="29.25" customHeight="1">
      <c r="A24" s="19"/>
      <c r="B24" s="20" t="s">
        <v>44</v>
      </c>
      <c r="C24" s="25"/>
      <c r="D24" s="25"/>
      <c r="E24" s="82" t="s">
        <v>66</v>
      </c>
      <c r="F24" s="25">
        <v>29</v>
      </c>
      <c r="G24" s="19">
        <f>0.3*29</f>
        <v>8.7</v>
      </c>
      <c r="H24" s="36" t="s">
        <v>45</v>
      </c>
    </row>
    <row r="25" spans="3:11" ht="15.75">
      <c r="C25" s="6"/>
      <c r="D25" s="6"/>
      <c r="E25" s="15"/>
      <c r="F25" s="6"/>
      <c r="H25" s="2"/>
      <c r="K25" s="76"/>
    </row>
    <row r="26" spans="2:7" ht="35.25" customHeight="1" hidden="1">
      <c r="B26" s="96" t="s">
        <v>9</v>
      </c>
      <c r="C26" s="96" t="s">
        <v>12</v>
      </c>
      <c r="D26" s="96" t="s">
        <v>11</v>
      </c>
      <c r="E26" s="80"/>
      <c r="F26" s="80"/>
      <c r="G26" s="96" t="s">
        <v>13</v>
      </c>
    </row>
    <row r="27" spans="2:7" ht="22.5" customHeight="1" hidden="1">
      <c r="B27" s="97"/>
      <c r="C27" s="97"/>
      <c r="D27" s="96"/>
      <c r="E27" s="80"/>
      <c r="F27" s="80"/>
      <c r="G27" s="96"/>
    </row>
    <row r="28" spans="2:7" ht="15.75" hidden="1">
      <c r="B28" s="5" t="s">
        <v>1</v>
      </c>
      <c r="C28" s="7">
        <v>112800</v>
      </c>
      <c r="D28" s="7">
        <f>3300*100</f>
        <v>330000</v>
      </c>
      <c r="E28" s="83"/>
      <c r="F28" s="7"/>
      <c r="G28" s="32">
        <f>C28/D28*100</f>
        <v>34.18181818181818</v>
      </c>
    </row>
    <row r="29" spans="2:7" ht="15.75" hidden="1">
      <c r="B29" s="13" t="s">
        <v>7</v>
      </c>
      <c r="C29" s="14">
        <v>81900</v>
      </c>
      <c r="D29" s="14">
        <f>1600*100</f>
        <v>160000</v>
      </c>
      <c r="E29" s="84"/>
      <c r="F29" s="14"/>
      <c r="G29" s="33">
        <f>C29/D29*100</f>
        <v>51.1875</v>
      </c>
    </row>
    <row r="30" spans="1:8" s="3" customFormat="1" ht="15.75" hidden="1">
      <c r="A30" s="4"/>
      <c r="B30" s="5" t="s">
        <v>8</v>
      </c>
      <c r="C30" s="8">
        <v>56700</v>
      </c>
      <c r="D30" s="8">
        <f>9600*100</f>
        <v>960000</v>
      </c>
      <c r="E30" s="85"/>
      <c r="F30" s="8"/>
      <c r="G30" s="34">
        <f>C30/D30*100</f>
        <v>5.90625</v>
      </c>
      <c r="H30" s="12" t="s">
        <v>25</v>
      </c>
    </row>
    <row r="31" spans="1:7" s="6" customFormat="1" ht="15.75" hidden="1">
      <c r="A31" s="15"/>
      <c r="C31" s="16"/>
      <c r="D31" s="16"/>
      <c r="E31" s="86"/>
      <c r="F31" s="16"/>
      <c r="G31" s="15"/>
    </row>
    <row r="32" spans="1:7" s="6" customFormat="1" ht="15.75" hidden="1">
      <c r="A32" s="15"/>
      <c r="C32" s="16"/>
      <c r="D32" s="16"/>
      <c r="E32" s="86"/>
      <c r="F32" s="16"/>
      <c r="G32" s="15"/>
    </row>
    <row r="33" spans="1:7" s="6" customFormat="1" ht="15.75" hidden="1">
      <c r="A33" s="15"/>
      <c r="C33" s="16"/>
      <c r="D33" s="16"/>
      <c r="E33" s="86"/>
      <c r="F33" s="16"/>
      <c r="G33" s="15"/>
    </row>
    <row r="34" spans="2:3" ht="15.75" hidden="1">
      <c r="B34" s="11" t="s">
        <v>17</v>
      </c>
      <c r="C34" s="12">
        <f>C35+C36+C37+C38</f>
        <v>571.06</v>
      </c>
    </row>
    <row r="35" spans="2:3" ht="15.75" hidden="1">
      <c r="B35" s="9" t="s">
        <v>24</v>
      </c>
      <c r="C35" s="5">
        <v>3</v>
      </c>
    </row>
    <row r="36" spans="2:3" ht="15.75" hidden="1">
      <c r="B36" s="9" t="s">
        <v>14</v>
      </c>
      <c r="C36" s="3">
        <v>84</v>
      </c>
    </row>
    <row r="37" spans="2:3" ht="15.75" hidden="1">
      <c r="B37" s="9" t="s">
        <v>15</v>
      </c>
      <c r="C37" s="3">
        <v>100</v>
      </c>
    </row>
    <row r="38" spans="2:3" ht="15.75" hidden="1">
      <c r="B38" s="9" t="s">
        <v>16</v>
      </c>
      <c r="C38" s="3">
        <v>384.06</v>
      </c>
    </row>
    <row r="39" spans="2:3" ht="15.75" hidden="1">
      <c r="B39" s="9" t="s">
        <v>18</v>
      </c>
      <c r="C39" s="3"/>
    </row>
    <row r="40" spans="2:3" ht="15.75" hidden="1">
      <c r="B40" s="9"/>
      <c r="C40" s="3"/>
    </row>
    <row r="41" spans="2:3" ht="15.75" hidden="1">
      <c r="B41" s="11" t="s">
        <v>19</v>
      </c>
      <c r="C41" s="12">
        <f>SUM(C42:C45)</f>
        <v>34</v>
      </c>
    </row>
    <row r="42" spans="2:3" ht="15.75" hidden="1">
      <c r="B42" s="10" t="s">
        <v>20</v>
      </c>
      <c r="C42" s="3"/>
    </row>
    <row r="43" spans="2:3" ht="15.75" hidden="1">
      <c r="B43" s="10" t="s">
        <v>21</v>
      </c>
      <c r="C43" s="3">
        <f>20/5*2</f>
        <v>8</v>
      </c>
    </row>
    <row r="44" spans="2:3" ht="15.75" hidden="1">
      <c r="B44" s="10" t="s">
        <v>22</v>
      </c>
      <c r="C44" s="3">
        <f>(50-20)/5*3</f>
        <v>18</v>
      </c>
    </row>
    <row r="45" spans="2:3" ht="15.75" hidden="1">
      <c r="B45" s="10" t="s">
        <v>23</v>
      </c>
      <c r="C45" s="3">
        <f>(58-50)/5*5</f>
        <v>8</v>
      </c>
    </row>
    <row r="46" ht="15.75" hidden="1"/>
    <row r="47" ht="15.75">
      <c r="G47" s="2" t="s">
        <v>0</v>
      </c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spans="1:14" ht="21" customHeight="1" hidden="1">
      <c r="A61" s="37"/>
      <c r="B61" s="42" t="s">
        <v>17</v>
      </c>
      <c r="C61" s="43">
        <f>SUM(C62:C66)</f>
        <v>795.12</v>
      </c>
      <c r="D61" s="37"/>
      <c r="E61" s="8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.75" hidden="1">
      <c r="A62" s="37"/>
      <c r="B62" s="40" t="s">
        <v>50</v>
      </c>
      <c r="C62" s="39">
        <v>3</v>
      </c>
      <c r="D62" s="37"/>
      <c r="E62" s="8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.75" hidden="1">
      <c r="A63" s="37"/>
      <c r="B63" s="40" t="s">
        <v>49</v>
      </c>
      <c r="C63" s="38">
        <v>84</v>
      </c>
      <c r="D63" s="37"/>
      <c r="E63" s="87"/>
      <c r="F63" s="37"/>
      <c r="G63" s="37"/>
      <c r="H63" s="37"/>
      <c r="I63" s="37"/>
      <c r="J63" s="37"/>
      <c r="K63" s="37"/>
      <c r="L63" s="37"/>
      <c r="M63" s="37"/>
      <c r="N63" s="37"/>
    </row>
    <row r="64" spans="2:3" ht="15.75" hidden="1">
      <c r="B64" s="40" t="s">
        <v>48</v>
      </c>
      <c r="C64" s="38">
        <v>180</v>
      </c>
    </row>
    <row r="65" spans="2:3" ht="15.75" hidden="1">
      <c r="B65" s="40" t="s">
        <v>47</v>
      </c>
      <c r="C65" s="38">
        <v>360</v>
      </c>
    </row>
    <row r="66" spans="2:3" ht="15.75" hidden="1">
      <c r="B66" s="40" t="s">
        <v>46</v>
      </c>
      <c r="C66" s="38">
        <v>168.12</v>
      </c>
    </row>
    <row r="67" spans="2:3" ht="15.75" hidden="1">
      <c r="B67" s="74" t="s">
        <v>18</v>
      </c>
      <c r="C67" s="38"/>
    </row>
    <row r="68" spans="2:3" ht="15.75" hidden="1">
      <c r="B68" s="40"/>
      <c r="C68" s="38"/>
    </row>
    <row r="69" spans="2:3" ht="15.75" hidden="1">
      <c r="B69" s="42" t="s">
        <v>19</v>
      </c>
      <c r="C69" s="43">
        <f>SUM(C71:C74)</f>
        <v>94</v>
      </c>
    </row>
    <row r="70" spans="2:3" ht="15.75" hidden="1">
      <c r="B70" s="41" t="s">
        <v>20</v>
      </c>
      <c r="C70" s="38"/>
    </row>
    <row r="71" spans="2:3" ht="15.75" hidden="1">
      <c r="B71" s="41" t="s">
        <v>51</v>
      </c>
      <c r="C71" s="38">
        <v>2</v>
      </c>
    </row>
    <row r="72" spans="2:8" ht="34.5" customHeight="1" hidden="1">
      <c r="B72" s="75" t="s">
        <v>52</v>
      </c>
      <c r="C72" s="38">
        <v>12</v>
      </c>
      <c r="H72">
        <f>(20-5)/5*4</f>
        <v>12</v>
      </c>
    </row>
    <row r="73" spans="2:8" ht="47.25" hidden="1">
      <c r="B73" s="75" t="s">
        <v>53</v>
      </c>
      <c r="C73" s="38">
        <v>48</v>
      </c>
      <c r="H73">
        <f>(50-20)/5*8</f>
        <v>48</v>
      </c>
    </row>
    <row r="74" spans="2:8" ht="23.25" customHeight="1" hidden="1">
      <c r="B74" s="41" t="s">
        <v>54</v>
      </c>
      <c r="C74" s="38">
        <v>32</v>
      </c>
      <c r="H74">
        <f>(58-50)/5*20</f>
        <v>32</v>
      </c>
    </row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</sheetData>
  <sheetProtection/>
  <mergeCells count="10">
    <mergeCell ref="A3:H3"/>
    <mergeCell ref="L15:L16"/>
    <mergeCell ref="M15:M16"/>
    <mergeCell ref="N15:N16"/>
    <mergeCell ref="K15:K16"/>
    <mergeCell ref="B26:B27"/>
    <mergeCell ref="C26:C27"/>
    <mergeCell ref="D26:D27"/>
    <mergeCell ref="G26:G27"/>
    <mergeCell ref="A4:H4"/>
  </mergeCells>
  <printOptions/>
  <pageMargins left="0.75" right="0.75" top="0.6" bottom="0.6" header="0.2" footer="0.24"/>
  <pageSetup horizontalDpi="600" verticalDpi="6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Lap-VPUBDB</cp:lastModifiedBy>
  <cp:lastPrinted>2015-11-03T09:58:12Z</cp:lastPrinted>
  <dcterms:created xsi:type="dcterms:W3CDTF">2014-10-02T01:16:23Z</dcterms:created>
  <dcterms:modified xsi:type="dcterms:W3CDTF">2015-11-03T09:58:36Z</dcterms:modified>
  <cp:category/>
  <cp:version/>
  <cp:contentType/>
  <cp:contentStatus/>
</cp:coreProperties>
</file>